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15" yWindow="420" windowWidth="10200" windowHeight="4605" activeTab="0"/>
  </bookViews>
  <sheets>
    <sheet name="General Instructions" sheetId="1" r:id="rId1"/>
    <sheet name="HMD Selection IP" sheetId="2" r:id="rId2"/>
    <sheet name="HMD Selection Metric" sheetId="3" r:id="rId3"/>
  </sheets>
  <definedNames/>
  <calcPr fullCalcOnLoad="1"/>
</workbook>
</file>

<file path=xl/comments2.xml><?xml version="1.0" encoding="utf-8"?>
<comments xmlns="http://schemas.openxmlformats.org/spreadsheetml/2006/main">
  <authors>
    <author>jpitcher</author>
  </authors>
  <commentList>
    <comment ref="B7" authorId="0">
      <text>
        <r>
          <rPr>
            <b/>
            <sz val="9"/>
            <rFont val="Tahoma"/>
            <family val="2"/>
          </rPr>
          <t>Application note:
If using a rectangular lens use width otherwise use diameter</t>
        </r>
        <r>
          <rPr>
            <sz val="9"/>
            <rFont val="Tahoma"/>
            <family val="2"/>
          </rPr>
          <t xml:space="preserve">
</t>
        </r>
      </text>
    </comment>
  </commentList>
</comments>
</file>

<file path=xl/comments3.xml><?xml version="1.0" encoding="utf-8"?>
<comments xmlns="http://schemas.openxmlformats.org/spreadsheetml/2006/main">
  <authors>
    <author>jpitcher</author>
  </authors>
  <commentList>
    <comment ref="A7" authorId="0">
      <text>
        <r>
          <rPr>
            <b/>
            <sz val="9"/>
            <rFont val="Tahoma"/>
            <family val="2"/>
          </rPr>
          <t>Application note: For round lens input the diameter for rectangular lens input width</t>
        </r>
      </text>
    </comment>
  </commentList>
</comments>
</file>

<file path=xl/sharedStrings.xml><?xml version="1.0" encoding="utf-8"?>
<sst xmlns="http://schemas.openxmlformats.org/spreadsheetml/2006/main" count="44" uniqueCount="34">
  <si>
    <t>HMD Setpoint</t>
  </si>
  <si>
    <t>270 °C / 520 ˚F</t>
  </si>
  <si>
    <t>350 °C/ 662 ˚F</t>
  </si>
  <si>
    <t>450 °C/ 842 ˚F</t>
  </si>
  <si>
    <t>800 °C/ 1470 ˚F</t>
  </si>
  <si>
    <t>°C</t>
  </si>
  <si>
    <t>Rectangular Lenses</t>
  </si>
  <si>
    <t>Change values in blue only!</t>
  </si>
  <si>
    <t>Inputs</t>
  </si>
  <si>
    <t>Circular Lenses (Diameter)</t>
  </si>
  <si>
    <t>foto-captor Lens Angle Selection</t>
  </si>
  <si>
    <t xml:space="preserve">270 °C </t>
  </si>
  <si>
    <t>350 °C</t>
  </si>
  <si>
    <t>450 °C</t>
  </si>
  <si>
    <t>800 °C</t>
  </si>
  <si>
    <t>`</t>
  </si>
  <si>
    <t>Distance of lens in Feet From Material (Max 12 Feet)</t>
  </si>
  <si>
    <t>Distance of lens from material (max 4 meters)</t>
  </si>
  <si>
    <t>Material Diameter/Width (cm)</t>
  </si>
  <si>
    <t>Lens Angle Choices</t>
  </si>
  <si>
    <t>Customer Inputs</t>
  </si>
  <si>
    <t>Outputs</t>
  </si>
  <si>
    <t>Minimum Diameter Round Lens (in)</t>
  </si>
  <si>
    <t>Minimum Width Rectangular Lens (in)</t>
  </si>
  <si>
    <t>Minimum Metal Diameter Required To Trip  (cm)</t>
  </si>
  <si>
    <t>Minimum Metal Width to Trip (cm)</t>
  </si>
  <si>
    <t>Min % Area Reqd</t>
  </si>
  <si>
    <t>Metal Diameter or Width (in)</t>
  </si>
  <si>
    <t>Minumum Scanned Metal Temperature °F</t>
  </si>
  <si>
    <t>Minimum Metal Temperature °C</t>
  </si>
  <si>
    <t>Actual Total Scanned Diameter (inches)</t>
  </si>
  <si>
    <t>Total Scanned Diameter (cm)</t>
  </si>
  <si>
    <t>Lens Angle Selection Chart (Metric)</t>
  </si>
  <si>
    <t>Lens Angle Selection Chart (IP)</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</si>
</sst>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
    <numFmt numFmtId="169" formatCode="\1\˚\ \x\ 0\˚"/>
    <numFmt numFmtId="170" formatCode="\2\˚\ \x\ 0\˚"/>
    <numFmt numFmtId="171" formatCode="0.00000000"/>
    <numFmt numFmtId="172" formatCode="0.0000000"/>
    <numFmt numFmtId="173" formatCode="0.000000"/>
    <numFmt numFmtId="174" formatCode="0.00000"/>
    <numFmt numFmtId="175" formatCode="0.0000"/>
    <numFmt numFmtId="176" formatCode="0.000"/>
    <numFmt numFmtId="177" formatCode="0.0\ \°"/>
    <numFmt numFmtId="178" formatCode="0.0%"/>
  </numFmts>
  <fonts count="37">
    <font>
      <sz val="11"/>
      <color indexed="8"/>
      <name val="Calibri"/>
      <family val="2"/>
    </font>
    <font>
      <b/>
      <sz val="11"/>
      <color indexed="8"/>
      <name val="Calibri"/>
      <family val="2"/>
    </font>
    <font>
      <b/>
      <sz val="28"/>
      <color indexed="8"/>
      <name val="Calibri"/>
      <family val="2"/>
    </font>
    <font>
      <b/>
      <sz val="11"/>
      <color indexed="10"/>
      <name val="Calibri"/>
      <family val="2"/>
    </font>
    <font>
      <sz val="8"/>
      <name val="Calibri"/>
      <family val="2"/>
    </font>
    <font>
      <u val="single"/>
      <sz val="11"/>
      <color indexed="12"/>
      <name val="Calibri"/>
      <family val="2"/>
    </font>
    <font>
      <u val="single"/>
      <sz val="11"/>
      <color indexed="36"/>
      <name val="Calibri"/>
      <family val="2"/>
    </font>
    <font>
      <b/>
      <sz val="16"/>
      <color indexed="12"/>
      <name val="Calibri"/>
      <family val="2"/>
    </font>
    <font>
      <b/>
      <sz val="11"/>
      <color indexed="12"/>
      <name val="Calibri"/>
      <family val="2"/>
    </font>
    <font>
      <sz val="9"/>
      <name val="Tahoma"/>
      <family val="2"/>
    </font>
    <font>
      <b/>
      <sz val="9"/>
      <name val="Tahoma"/>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62"/>
      <name val="Calibri"/>
      <family val="2"/>
    </font>
    <font>
      <b/>
      <sz val="14"/>
      <color indexed="8"/>
      <name val="Calibri"/>
      <family val="2"/>
    </font>
    <font>
      <b/>
      <sz val="11"/>
      <color indexed="30"/>
      <name val="Calibri"/>
      <family val="2"/>
    </font>
    <font>
      <b/>
      <sz val="14"/>
      <color indexed="30"/>
      <name val="Calibri"/>
      <family val="2"/>
    </font>
    <font>
      <b/>
      <sz val="14"/>
      <color indexed="62"/>
      <name val="Calibri"/>
      <family val="2"/>
    </font>
    <font>
      <sz val="11"/>
      <color indexed="30"/>
      <name val="Calibri"/>
      <family val="2"/>
    </font>
    <font>
      <b/>
      <sz val="14"/>
      <color indexed="10"/>
      <name val="Calibri"/>
      <family val="2"/>
    </font>
    <font>
      <sz val="18"/>
      <color indexed="10"/>
      <name val="Calibri"/>
      <family val="2"/>
    </font>
    <font>
      <b/>
      <sz val="14"/>
      <color indexed="12"/>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color indexed="63"/>
      </right>
      <top style="medium"/>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1" fillId="0" borderId="9" applyNumberFormat="0" applyFill="0" applyAlignment="0" applyProtection="0"/>
    <xf numFmtId="0" fontId="26" fillId="0" borderId="0" applyNumberFormat="0" applyFill="0" applyBorder="0" applyAlignment="0" applyProtection="0"/>
  </cellStyleXfs>
  <cellXfs count="63">
    <xf numFmtId="0" fontId="0" fillId="0" borderId="0" xfId="0" applyAlignment="1">
      <alignment/>
    </xf>
    <xf numFmtId="0" fontId="1" fillId="24" borderId="10" xfId="0" applyFont="1" applyFill="1" applyBorder="1" applyAlignment="1" applyProtection="1">
      <alignment/>
      <protection/>
    </xf>
    <xf numFmtId="0" fontId="0" fillId="0" borderId="11" xfId="0" applyFont="1" applyFill="1" applyBorder="1" applyAlignment="1" applyProtection="1">
      <alignment/>
      <protection/>
    </xf>
    <xf numFmtId="0" fontId="8" fillId="0" borderId="12" xfId="0" applyFont="1" applyFill="1" applyBorder="1" applyAlignment="1" applyProtection="1">
      <alignment/>
      <protection locked="0"/>
    </xf>
    <xf numFmtId="0" fontId="0" fillId="0" borderId="13" xfId="0" applyFont="1" applyFill="1" applyBorder="1" applyAlignment="1" applyProtection="1">
      <alignment/>
      <protection/>
    </xf>
    <xf numFmtId="0" fontId="0" fillId="0" borderId="14" xfId="0" applyFont="1" applyFill="1" applyBorder="1" applyAlignment="1" applyProtection="1">
      <alignment/>
      <protection/>
    </xf>
    <xf numFmtId="2" fontId="0" fillId="0" borderId="0"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15" xfId="0" applyFont="1" applyFill="1" applyBorder="1" applyAlignment="1" applyProtection="1">
      <alignment/>
      <protection/>
    </xf>
    <xf numFmtId="168" fontId="0" fillId="0" borderId="15" xfId="0" applyNumberFormat="1" applyFont="1" applyFill="1" applyBorder="1" applyAlignment="1" applyProtection="1">
      <alignment horizontal="center"/>
      <protection/>
    </xf>
    <xf numFmtId="177" fontId="0" fillId="0" borderId="15" xfId="0" applyNumberFormat="1" applyFont="1" applyFill="1" applyBorder="1" applyAlignment="1" applyProtection="1">
      <alignment horizontal="center"/>
      <protection/>
    </xf>
    <xf numFmtId="169" fontId="0" fillId="0" borderId="15" xfId="0" applyNumberFormat="1" applyFont="1" applyFill="1" applyBorder="1" applyAlignment="1" applyProtection="1">
      <alignment horizontal="center"/>
      <protection/>
    </xf>
    <xf numFmtId="170" fontId="0" fillId="0" borderId="16" xfId="0" applyNumberFormat="1" applyFont="1" applyFill="1" applyBorder="1" applyAlignment="1" applyProtection="1">
      <alignment horizontal="center"/>
      <protection/>
    </xf>
    <xf numFmtId="0" fontId="1" fillId="0" borderId="11" xfId="0" applyFont="1" applyFill="1" applyBorder="1" applyAlignment="1" applyProtection="1">
      <alignment/>
      <protection/>
    </xf>
    <xf numFmtId="0" fontId="0" fillId="0" borderId="17" xfId="0" applyFill="1" applyBorder="1" applyAlignment="1" applyProtection="1">
      <alignment horizontal="center"/>
      <protection/>
    </xf>
    <xf numFmtId="9" fontId="0" fillId="0" borderId="18" xfId="59" applyFont="1" applyFill="1" applyBorder="1" applyAlignment="1" applyProtection="1">
      <alignment horizontal="center"/>
      <protection/>
    </xf>
    <xf numFmtId="2" fontId="0" fillId="0" borderId="19" xfId="0" applyNumberFormat="1" applyFill="1" applyBorder="1" applyAlignment="1" applyProtection="1">
      <alignment/>
      <protection/>
    </xf>
    <xf numFmtId="0" fontId="0" fillId="0" borderId="19" xfId="0" applyFill="1" applyBorder="1" applyAlignment="1" applyProtection="1">
      <alignment/>
      <protection/>
    </xf>
    <xf numFmtId="0" fontId="0" fillId="0" borderId="20" xfId="0" applyFill="1" applyBorder="1" applyAlignment="1" applyProtection="1">
      <alignment/>
      <protection/>
    </xf>
    <xf numFmtId="0" fontId="0" fillId="0" borderId="21" xfId="0" applyFill="1" applyBorder="1" applyAlignment="1" applyProtection="1">
      <alignment horizontal="center"/>
      <protection/>
    </xf>
    <xf numFmtId="9" fontId="0" fillId="0" borderId="12" xfId="59" applyFont="1" applyFill="1" applyBorder="1" applyAlignment="1" applyProtection="1">
      <alignment horizontal="center"/>
      <protection/>
    </xf>
    <xf numFmtId="2" fontId="0" fillId="0" borderId="22" xfId="0" applyNumberFormat="1" applyFill="1" applyBorder="1" applyAlignment="1" applyProtection="1">
      <alignment/>
      <protection/>
    </xf>
    <xf numFmtId="0" fontId="0" fillId="0" borderId="22" xfId="0" applyFill="1" applyBorder="1" applyAlignment="1" applyProtection="1">
      <alignment/>
      <protection/>
    </xf>
    <xf numFmtId="0" fontId="0" fillId="0" borderId="23" xfId="0" applyFill="1" applyBorder="1" applyAlignment="1" applyProtection="1">
      <alignment/>
      <protection/>
    </xf>
    <xf numFmtId="0" fontId="0" fillId="0" borderId="24" xfId="0" applyFill="1" applyBorder="1" applyAlignment="1" applyProtection="1">
      <alignment horizontal="center"/>
      <protection/>
    </xf>
    <xf numFmtId="9" fontId="0" fillId="0" borderId="25" xfId="59" applyFont="1" applyFill="1" applyBorder="1" applyAlignment="1" applyProtection="1">
      <alignment horizontal="center"/>
      <protection/>
    </xf>
    <xf numFmtId="2" fontId="0" fillId="0" borderId="26" xfId="0" applyNumberFormat="1" applyFill="1" applyBorder="1" applyAlignment="1" applyProtection="1">
      <alignment/>
      <protection/>
    </xf>
    <xf numFmtId="0" fontId="0" fillId="0" borderId="26" xfId="0" applyFill="1" applyBorder="1" applyAlignment="1" applyProtection="1">
      <alignment/>
      <protection/>
    </xf>
    <xf numFmtId="0" fontId="0" fillId="0" borderId="27" xfId="0" applyFill="1" applyBorder="1" applyAlignment="1" applyProtection="1">
      <alignment/>
      <protection/>
    </xf>
    <xf numFmtId="0" fontId="0" fillId="0" borderId="14" xfId="0" applyFill="1" applyBorder="1" applyAlignment="1" applyProtection="1">
      <alignment horizontal="center"/>
      <protection/>
    </xf>
    <xf numFmtId="9" fontId="0" fillId="0" borderId="28" xfId="59" applyFont="1" applyFill="1" applyBorder="1" applyAlignment="1" applyProtection="1">
      <alignment horizontal="center"/>
      <protection/>
    </xf>
    <xf numFmtId="2" fontId="0" fillId="0" borderId="29" xfId="0" applyNumberFormat="1" applyFill="1" applyBorder="1" applyAlignment="1" applyProtection="1">
      <alignment/>
      <protection/>
    </xf>
    <xf numFmtId="0" fontId="0" fillId="0" borderId="29" xfId="0" applyFill="1" applyBorder="1" applyAlignment="1" applyProtection="1">
      <alignment/>
      <protection/>
    </xf>
    <xf numFmtId="0" fontId="0" fillId="0" borderId="30" xfId="0" applyFill="1" applyBorder="1" applyAlignment="1" applyProtection="1">
      <alignment/>
      <protection/>
    </xf>
    <xf numFmtId="0" fontId="0" fillId="0" borderId="0" xfId="0" applyAlignment="1" applyProtection="1">
      <alignment/>
      <protection/>
    </xf>
    <xf numFmtId="2" fontId="0" fillId="0" borderId="0" xfId="0" applyNumberFormat="1" applyAlignment="1" applyProtection="1">
      <alignment/>
      <protection/>
    </xf>
    <xf numFmtId="0" fontId="1" fillId="7" borderId="31" xfId="0" applyFont="1" applyFill="1" applyBorder="1" applyAlignment="1" applyProtection="1">
      <alignment/>
      <protection/>
    </xf>
    <xf numFmtId="0" fontId="0" fillId="23" borderId="32" xfId="0" applyFont="1" applyFill="1" applyBorder="1" applyAlignment="1" applyProtection="1">
      <alignment/>
      <protection/>
    </xf>
    <xf numFmtId="0" fontId="0" fillId="23" borderId="31" xfId="0" applyFont="1" applyFill="1" applyBorder="1" applyAlignment="1" applyProtection="1">
      <alignment/>
      <protection/>
    </xf>
    <xf numFmtId="2" fontId="1" fillId="23" borderId="31" xfId="0" applyNumberFormat="1" applyFont="1" applyFill="1" applyBorder="1" applyAlignment="1" applyProtection="1">
      <alignment horizontal="center"/>
      <protection/>
    </xf>
    <xf numFmtId="0" fontId="1" fillId="23" borderId="31" xfId="0" applyFont="1" applyFill="1" applyBorder="1" applyAlignment="1" applyProtection="1">
      <alignment horizontal="center"/>
      <protection/>
    </xf>
    <xf numFmtId="0" fontId="1" fillId="23" borderId="33" xfId="0" applyFont="1" applyFill="1" applyBorder="1" applyAlignment="1" applyProtection="1">
      <alignment horizontal="center"/>
      <protection/>
    </xf>
    <xf numFmtId="0" fontId="3" fillId="0" borderId="0" xfId="0" applyFont="1" applyAlignment="1" applyProtection="1">
      <alignment/>
      <protection/>
    </xf>
    <xf numFmtId="0" fontId="7" fillId="0" borderId="0" xfId="0" applyFont="1" applyFill="1" applyAlignment="1" applyProtection="1">
      <alignment/>
      <protection/>
    </xf>
    <xf numFmtId="0" fontId="33" fillId="0" borderId="0" xfId="0" applyFont="1" applyAlignment="1" applyProtection="1">
      <alignment/>
      <protection/>
    </xf>
    <xf numFmtId="0" fontId="0" fillId="0" borderId="0" xfId="0" applyFill="1" applyAlignment="1" applyProtection="1">
      <alignment/>
      <protection/>
    </xf>
    <xf numFmtId="0" fontId="1" fillId="0" borderId="0" xfId="0" applyFont="1" applyFill="1" applyBorder="1" applyAlignment="1" applyProtection="1">
      <alignment/>
      <protection/>
    </xf>
    <xf numFmtId="2" fontId="1" fillId="0" borderId="0" xfId="0" applyNumberFormat="1" applyFont="1" applyFill="1" applyBorder="1" applyAlignment="1" applyProtection="1">
      <alignment/>
      <protection/>
    </xf>
    <xf numFmtId="0" fontId="33" fillId="0" borderId="0" xfId="0" applyFont="1" applyFill="1" applyBorder="1" applyAlignment="1" applyProtection="1">
      <alignment/>
      <protection/>
    </xf>
    <xf numFmtId="0" fontId="1" fillId="7" borderId="32" xfId="0" applyFont="1" applyFill="1" applyBorder="1" applyAlignment="1" applyProtection="1">
      <alignment/>
      <protection/>
    </xf>
    <xf numFmtId="0" fontId="11" fillId="21" borderId="15" xfId="0" applyFont="1" applyFill="1" applyBorder="1" applyAlignment="1" applyProtection="1">
      <alignment vertical="justify"/>
      <protection/>
    </xf>
    <xf numFmtId="2" fontId="26" fillId="0" borderId="12" xfId="0" applyNumberFormat="1" applyFont="1" applyFill="1" applyBorder="1" applyAlignment="1" applyProtection="1">
      <alignment/>
      <protection/>
    </xf>
    <xf numFmtId="0" fontId="27" fillId="0" borderId="0" xfId="0" applyFont="1" applyFill="1" applyBorder="1" applyAlignment="1" applyProtection="1">
      <alignment/>
      <protection/>
    </xf>
    <xf numFmtId="0" fontId="1" fillId="23" borderId="32" xfId="0" applyFont="1" applyFill="1" applyBorder="1" applyAlignment="1" applyProtection="1">
      <alignment/>
      <protection/>
    </xf>
    <xf numFmtId="0" fontId="11" fillId="21" borderId="15" xfId="0" applyFont="1" applyFill="1" applyBorder="1" applyAlignment="1" applyProtection="1">
      <alignment horizontal="justify" vertical="top"/>
      <protection/>
    </xf>
    <xf numFmtId="9" fontId="0" fillId="0" borderId="0" xfId="59" applyFont="1" applyAlignment="1" applyProtection="1">
      <alignment/>
      <protection/>
    </xf>
    <xf numFmtId="0" fontId="2" fillId="0" borderId="0" xfId="0" applyFont="1" applyAlignment="1" applyProtection="1">
      <alignment horizontal="center"/>
      <protection/>
    </xf>
    <xf numFmtId="0" fontId="1" fillId="2" borderId="15" xfId="0" applyFont="1" applyFill="1" applyBorder="1" applyAlignment="1" applyProtection="1">
      <alignment horizontal="center"/>
      <protection/>
    </xf>
    <xf numFmtId="0" fontId="1" fillId="2" borderId="16" xfId="0" applyFont="1" applyFill="1" applyBorder="1" applyAlignment="1" applyProtection="1">
      <alignment horizontal="center"/>
      <protection/>
    </xf>
    <xf numFmtId="0" fontId="1" fillId="11" borderId="31" xfId="0" applyFont="1" applyFill="1" applyBorder="1" applyAlignment="1" applyProtection="1">
      <alignment horizontal="center"/>
      <protection/>
    </xf>
    <xf numFmtId="0" fontId="1" fillId="11" borderId="33" xfId="0" applyFont="1" applyFill="1" applyBorder="1" applyAlignment="1" applyProtection="1">
      <alignment horizontal="center"/>
      <protection/>
    </xf>
    <xf numFmtId="2" fontId="1" fillId="9" borderId="15" xfId="0" applyNumberFormat="1" applyFont="1" applyFill="1" applyBorder="1" applyAlignment="1" applyProtection="1">
      <alignment horizontal="center"/>
      <protection/>
    </xf>
    <xf numFmtId="0" fontId="1" fillId="22" borderId="31"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val="0"/>
        <i/>
        <color indexed="10"/>
      </font>
    </dxf>
    <dxf>
      <font>
        <b val="0"/>
        <i/>
        <color indexed="53"/>
      </font>
    </dxf>
    <dxf>
      <font>
        <b val="0"/>
        <i/>
        <color indexed="10"/>
      </font>
    </dxf>
    <dxf>
      <font>
        <b val="0"/>
        <i/>
        <name val="Cambria"/>
        <color rgb="FFFF0000"/>
      </font>
    </dxf>
    <dxf>
      <font>
        <b val="0"/>
        <i/>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8</xdr:col>
      <xdr:colOff>142875</xdr:colOff>
      <xdr:row>44</xdr:row>
      <xdr:rowOff>114300</xdr:rowOff>
    </xdr:to>
    <xdr:sp>
      <xdr:nvSpPr>
        <xdr:cNvPr id="1" name="TextBox 2"/>
        <xdr:cNvSpPr txBox="1">
          <a:spLocks noChangeArrowheads="1"/>
        </xdr:cNvSpPr>
      </xdr:nvSpPr>
      <xdr:spPr>
        <a:xfrm>
          <a:off x="9525" y="0"/>
          <a:ext cx="5010150" cy="849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Instructions:
</a:t>
          </a:r>
          <a:r>
            <a:rPr lang="en-US" cap="none" sz="1100" b="1" i="0" u="none" baseline="0">
              <a:solidFill>
                <a:srgbClr val="000000"/>
              </a:solidFill>
              <a:latin typeface="Calibri"/>
              <a:ea typeface="Calibri"/>
              <a:cs typeface="Calibri"/>
            </a:rPr>
            <a:t>
A typical example of a slab mill is illustration on the right. The </a:t>
          </a:r>
          <a:r>
            <a:rPr lang="en-US" cap="none" sz="1100" b="1" i="0" u="none" baseline="0">
              <a:solidFill>
                <a:srgbClr val="FF0000"/>
              </a:solidFill>
              <a:latin typeface="Calibri"/>
              <a:ea typeface="Calibri"/>
              <a:cs typeface="Calibri"/>
            </a:rPr>
            <a:t>weber </a:t>
          </a:r>
          <a:r>
            <a:rPr lang="en-US" cap="none" sz="1100" b="1" i="0" u="none" baseline="0">
              <a:solidFill>
                <a:srgbClr val="0066CC"/>
              </a:solidFill>
              <a:latin typeface="Calibri"/>
              <a:ea typeface="Calibri"/>
              <a:cs typeface="Calibri"/>
            </a:rPr>
            <a:t>foto-captor</a:t>
          </a:r>
          <a:r>
            <a:rPr lang="en-US" cap="none" sz="1100" b="1" i="0" u="none" baseline="0">
              <a:solidFill>
                <a:srgbClr val="000000"/>
              </a:solidFill>
              <a:latin typeface="Calibri"/>
              <a:ea typeface="Calibri"/>
              <a:cs typeface="Calibri"/>
            </a:rPr>
            <a:t> hot metal detector (HMD) detects the infra-red radiation emitted from the hot metal as it passes and triggers if the amount of infra-red radiation is above its set-point. The </a:t>
          </a:r>
          <a:r>
            <a:rPr lang="en-US" cap="none" sz="1100" b="1" i="0" u="none" baseline="0">
              <a:solidFill>
                <a:srgbClr val="0066CC"/>
              </a:solidFill>
              <a:latin typeface="Calibri"/>
              <a:ea typeface="Calibri"/>
              <a:cs typeface="Calibri"/>
            </a:rPr>
            <a:t>foto-captor</a:t>
          </a:r>
          <a:r>
            <a:rPr lang="en-US" cap="none" sz="1100" b="1" i="0" u="none" baseline="0">
              <a:solidFill>
                <a:srgbClr val="000000"/>
              </a:solidFill>
              <a:latin typeface="Calibri"/>
              <a:ea typeface="Calibri"/>
              <a:cs typeface="Calibri"/>
            </a:rPr>
            <a:t> is offered with a variety of lens and set-points to accomidate a wide range of applications.
When the </a:t>
          </a:r>
          <a:r>
            <a:rPr lang="en-US" cap="none" sz="1100" b="1" i="0" u="none" baseline="0">
              <a:solidFill>
                <a:srgbClr val="0066CC"/>
              </a:solidFill>
              <a:latin typeface="Calibri"/>
              <a:ea typeface="Calibri"/>
              <a:cs typeface="Calibri"/>
            </a:rPr>
            <a:t>foto-captor</a:t>
          </a:r>
          <a:r>
            <a:rPr lang="en-US" cap="none" sz="1100" b="1" i="0" u="none" baseline="0">
              <a:solidFill>
                <a:srgbClr val="000000"/>
              </a:solidFill>
              <a:latin typeface="Calibri"/>
              <a:ea typeface="Calibri"/>
              <a:cs typeface="Calibri"/>
            </a:rPr>
            <a:t> is placed a certain distance from the hot metal, dependent on the angle of the lens selected,  it will see a calculable scanned area. If the hot metal covers the entire scanned area and is above the temperature set-point of the </a:t>
          </a:r>
          <a:r>
            <a:rPr lang="en-US" cap="none" sz="1100" b="1" i="0" u="none" baseline="0">
              <a:solidFill>
                <a:srgbClr val="0066CC"/>
              </a:solidFill>
              <a:latin typeface="Calibri"/>
              <a:ea typeface="Calibri"/>
              <a:cs typeface="Calibri"/>
            </a:rPr>
            <a:t>foto-captor</a:t>
          </a:r>
          <a:r>
            <a:rPr lang="en-US" cap="none" sz="1100" b="1" i="0" u="none" baseline="0">
              <a:solidFill>
                <a:srgbClr val="000000"/>
              </a:solidFill>
              <a:latin typeface="Calibri"/>
              <a:ea typeface="Calibri"/>
              <a:cs typeface="Calibri"/>
            </a:rPr>
            <a:t>, it will trip. Otherwise, if the hot metal only covers a percentage of the scanned area, the temperature of the metal must be higher than the set-point in order to trip.
</a:t>
          </a:r>
          <a:r>
            <a:rPr lang="en-US" cap="none" sz="1400" b="1" i="0" u="none" baseline="0">
              <a:solidFill>
                <a:srgbClr val="FF0000"/>
              </a:solidFill>
              <a:latin typeface="Calibri"/>
              <a:ea typeface="Calibri"/>
              <a:cs typeface="Calibri"/>
            </a:rPr>
            <a:t>About The Selection Tool:</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The selection tool has two tabs, one for imperial units (IP) and another for metric. All of the calculations needed for selection are based on three values that need to be known and provided  by the user all other values are calculated automatically.
</a:t>
          </a:r>
          <a:r>
            <a:rPr lang="en-US" cap="none" sz="1400" b="1" i="0" u="none" baseline="0">
              <a:solidFill>
                <a:srgbClr val="FF0000"/>
              </a:solidFill>
              <a:latin typeface="Calibri"/>
              <a:ea typeface="Calibri"/>
              <a:cs typeface="Calibri"/>
            </a:rPr>
            <a:t>Inputs:
</a:t>
          </a:r>
          <a:r>
            <a:rPr lang="en-US" cap="none" sz="1100" b="1" i="0" u="none" baseline="0">
              <a:solidFill>
                <a:srgbClr val="000000"/>
              </a:solidFill>
              <a:latin typeface="Calibri"/>
              <a:ea typeface="Calibri"/>
              <a:cs typeface="Calibri"/>
            </a:rPr>
            <a:t>The values requiring user input are:
1. The distance between the lens and the scanned area
2. The minimum diameter (if using a round lens) or width (if using a rectangular lens) of the hot metal to be scanned 
3. The minimum anticipated temperature of the metal to be detected
</a:t>
          </a:r>
          <a:r>
            <a:rPr lang="en-US" cap="none" sz="1400" b="1" i="0" u="none" baseline="0">
              <a:solidFill>
                <a:srgbClr val="FF0000"/>
              </a:solidFill>
              <a:latin typeface="Calibri"/>
              <a:ea typeface="Calibri"/>
              <a:cs typeface="Calibri"/>
            </a:rPr>
            <a:t>Results:
</a:t>
          </a:r>
          <a:r>
            <a:rPr lang="en-US" cap="none" sz="1400" b="1" i="0" u="none" baseline="0">
              <a:solidFill>
                <a:srgbClr val="0000FF"/>
              </a:solidFill>
              <a:latin typeface="Calibri"/>
              <a:ea typeface="Calibri"/>
              <a:cs typeface="Calibri"/>
            </a:rPr>
            <a:t>Actual Scanned Diameter:</a:t>
          </a:r>
          <a:r>
            <a:rPr lang="en-US" cap="none" sz="1100" b="1" i="0" u="none" baseline="0">
              <a:solidFill>
                <a:srgbClr val="000000"/>
              </a:solidFill>
              <a:latin typeface="Calibri"/>
              <a:ea typeface="Calibri"/>
              <a:cs typeface="Calibri"/>
            </a:rPr>
            <a:t>  This is the total diameter  (round lens) or width (rectangular lens) the lens will view based on the angle choice and distance from the target.</a:t>
          </a:r>
          <a:r>
            <a:rPr lang="en-US" cap="none" sz="1400" b="1" i="0" u="none" baseline="0">
              <a:solidFill>
                <a:srgbClr val="0066CC"/>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1" i="0" u="none" baseline="0">
              <a:solidFill>
                <a:srgbClr val="0000FF"/>
              </a:solidFill>
              <a:latin typeface="Calibri"/>
              <a:ea typeface="Calibri"/>
              <a:cs typeface="Calibri"/>
            </a:rPr>
            <a:t>Min. % Area Reqd:</a:t>
          </a:r>
          <a:r>
            <a:rPr lang="en-US" cap="none" sz="1100" b="1" i="0" u="none" baseline="0">
              <a:solidFill>
                <a:srgbClr val="0000FF"/>
              </a:solidFill>
              <a:latin typeface="Calibri"/>
              <a:ea typeface="Calibri"/>
              <a:cs typeface="Calibri"/>
            </a:rPr>
            <a:t> </a:t>
          </a:r>
          <a:r>
            <a:rPr lang="en-US" cap="none" sz="1100" b="1" i="0" u="none" baseline="0">
              <a:solidFill>
                <a:srgbClr val="000000"/>
              </a:solidFill>
              <a:latin typeface="Calibri"/>
              <a:ea typeface="Calibri"/>
              <a:cs typeface="Calibri"/>
            </a:rPr>
            <a:t>This is the minimum percentage of the actual scanned area the hot metal must occupy to activate the switch point based on the temperature of the metal. 
If the values are black the selection is acceptable;  red means the metal is too hot and N/A means the temperature of the metal is too low. 
</a:t>
          </a:r>
          <a:r>
            <a:rPr lang="en-US" cap="none" sz="1100" b="0" i="0" u="none" baseline="0">
              <a:solidFill>
                <a:srgbClr val="000000"/>
              </a:solidFill>
              <a:latin typeface="Calibri"/>
              <a:ea typeface="Calibri"/>
              <a:cs typeface="Calibri"/>
            </a:rPr>
            <a:t>
</a:t>
          </a:r>
          <a:r>
            <a:rPr lang="en-US" cap="none" sz="1400" b="1" i="0" u="none" baseline="0">
              <a:solidFill>
                <a:srgbClr val="0000FF"/>
              </a:solidFill>
              <a:latin typeface="Calibri"/>
              <a:ea typeface="Calibri"/>
              <a:cs typeface="Calibri"/>
            </a:rPr>
            <a:t>Detection Diameter /Width  of Bar (in):</a:t>
          </a:r>
          <a:r>
            <a:rPr lang="en-US" cap="none" sz="1400" b="1" i="0" u="none" baseline="0">
              <a:solidFill>
                <a:srgbClr val="333399"/>
              </a:solidFill>
              <a:latin typeface="Calibri"/>
              <a:ea typeface="Calibri"/>
              <a:cs typeface="Calibri"/>
            </a:rPr>
            <a:t> </a:t>
          </a:r>
          <a:r>
            <a:rPr lang="en-US" cap="none" sz="1100" b="1" i="0" u="none" baseline="0">
              <a:solidFill>
                <a:srgbClr val="000000"/>
              </a:solidFill>
              <a:latin typeface="Calibri"/>
              <a:ea typeface="Calibri"/>
              <a:cs typeface="Calibri"/>
            </a:rPr>
            <a:t>This is the minimum diameter (if using a round lens) or width (if using a rectangular lens) in inches the metal must occupy for the </a:t>
          </a:r>
          <a:r>
            <a:rPr lang="en-US" cap="none" sz="1100" b="1" i="0" u="none" baseline="0">
              <a:solidFill>
                <a:srgbClr val="0066CC"/>
              </a:solidFill>
              <a:latin typeface="Calibri"/>
              <a:ea typeface="Calibri"/>
              <a:cs typeface="Calibri"/>
            </a:rPr>
            <a:t>foto-captor</a:t>
          </a:r>
          <a:r>
            <a:rPr lang="en-US" cap="none" sz="1100" b="1" i="0" u="none" baseline="0">
              <a:solidFill>
                <a:srgbClr val="000000"/>
              </a:solidFill>
              <a:latin typeface="Calibri"/>
              <a:ea typeface="Calibri"/>
              <a:cs typeface="Calibri"/>
            </a:rPr>
            <a:t> to trip. 
If the values are black the lens angle is acceptable;  red means the lens angle is too great</a:t>
          </a:r>
        </a:p>
      </xdr:txBody>
    </xdr:sp>
    <xdr:clientData/>
  </xdr:twoCellAnchor>
  <xdr:twoCellAnchor editAs="oneCell">
    <xdr:from>
      <xdr:col>8</xdr:col>
      <xdr:colOff>381000</xdr:colOff>
      <xdr:row>0</xdr:row>
      <xdr:rowOff>28575</xdr:rowOff>
    </xdr:from>
    <xdr:to>
      <xdr:col>20</xdr:col>
      <xdr:colOff>38100</xdr:colOff>
      <xdr:row>27</xdr:row>
      <xdr:rowOff>38100</xdr:rowOff>
    </xdr:to>
    <xdr:pic>
      <xdr:nvPicPr>
        <xdr:cNvPr id="2" name="Picture 3"/>
        <xdr:cNvPicPr preferRelativeResize="1">
          <a:picLocks noChangeAspect="1"/>
        </xdr:cNvPicPr>
      </xdr:nvPicPr>
      <xdr:blipFill>
        <a:blip r:embed="rId1"/>
        <a:stretch>
          <a:fillRect/>
        </a:stretch>
      </xdr:blipFill>
      <xdr:spPr>
        <a:xfrm>
          <a:off x="5257800" y="28575"/>
          <a:ext cx="6972300" cy="5153025"/>
        </a:xfrm>
        <a:prstGeom prst="rect">
          <a:avLst/>
        </a:prstGeom>
        <a:noFill/>
        <a:ln w="9525" cmpd="sng">
          <a:noFill/>
        </a:ln>
      </xdr:spPr>
    </xdr:pic>
    <xdr:clientData/>
  </xdr:twoCellAnchor>
  <xdr:twoCellAnchor>
    <xdr:from>
      <xdr:col>14</xdr:col>
      <xdr:colOff>352425</xdr:colOff>
      <xdr:row>3</xdr:row>
      <xdr:rowOff>57150</xdr:rowOff>
    </xdr:from>
    <xdr:to>
      <xdr:col>18</xdr:col>
      <xdr:colOff>28575</xdr:colOff>
      <xdr:row>6</xdr:row>
      <xdr:rowOff>38100</xdr:rowOff>
    </xdr:to>
    <xdr:sp>
      <xdr:nvSpPr>
        <xdr:cNvPr id="3" name="Straight Arrow Connector 6"/>
        <xdr:cNvSpPr>
          <a:spLocks/>
        </xdr:cNvSpPr>
      </xdr:nvSpPr>
      <xdr:spPr>
        <a:xfrm flipV="1">
          <a:off x="8886825" y="628650"/>
          <a:ext cx="2114550" cy="552450"/>
        </a:xfrm>
        <a:prstGeom prst="straightConnector1">
          <a:avLst/>
        </a:prstGeom>
        <a:noFill/>
        <a:ln w="9525" cmpd="sng">
          <a:solidFill>
            <a:srgbClr val="4A7EBB"/>
          </a:solidFill>
          <a:headEnd type="stealth"/>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18</xdr:col>
      <xdr:colOff>152400</xdr:colOff>
      <xdr:row>2</xdr:row>
      <xdr:rowOff>114300</xdr:rowOff>
    </xdr:from>
    <xdr:ext cx="1076325" cy="266700"/>
    <xdr:sp>
      <xdr:nvSpPr>
        <xdr:cNvPr id="4" name="TextBox 7"/>
        <xdr:cNvSpPr txBox="1">
          <a:spLocks noChangeArrowheads="1"/>
        </xdr:cNvSpPr>
      </xdr:nvSpPr>
      <xdr:spPr>
        <a:xfrm>
          <a:off x="11125200" y="495300"/>
          <a:ext cx="107632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66CC"/>
              </a:solidFill>
              <a:latin typeface="Calibri"/>
              <a:ea typeface="Calibri"/>
              <a:cs typeface="Calibri"/>
            </a:rPr>
            <a:t>foto-captor</a:t>
          </a:r>
        </a:p>
      </xdr:txBody>
    </xdr:sp>
    <xdr:clientData/>
  </xdr:oneCellAnchor>
  <xdr:twoCellAnchor>
    <xdr:from>
      <xdr:col>9</xdr:col>
      <xdr:colOff>409575</xdr:colOff>
      <xdr:row>29</xdr:row>
      <xdr:rowOff>190500</xdr:rowOff>
    </xdr:from>
    <xdr:to>
      <xdr:col>18</xdr:col>
      <xdr:colOff>361950</xdr:colOff>
      <xdr:row>45</xdr:row>
      <xdr:rowOff>66675</xdr:rowOff>
    </xdr:to>
    <xdr:sp>
      <xdr:nvSpPr>
        <xdr:cNvPr id="5" name="TextBox 8"/>
        <xdr:cNvSpPr txBox="1">
          <a:spLocks noChangeArrowheads="1"/>
        </xdr:cNvSpPr>
      </xdr:nvSpPr>
      <xdr:spPr>
        <a:xfrm>
          <a:off x="5895975" y="5715000"/>
          <a:ext cx="5438775" cy="2924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latin typeface="Calibri"/>
              <a:ea typeface="Calibri"/>
              <a:cs typeface="Calibri"/>
            </a:rPr>
            <a:t>Example IP Chart:</a:t>
          </a:r>
          <a:r>
            <a:rPr lang="en-US" cap="none" sz="1100" b="1" i="0" u="none" baseline="0">
              <a:solidFill>
                <a:srgbClr val="000000"/>
              </a:solidFill>
              <a:latin typeface="Calibri"/>
              <a:ea typeface="Calibri"/>
              <a:cs typeface="Calibri"/>
            </a:rPr>
            <a:t> The distance</a:t>
          </a:r>
          <a:r>
            <a:rPr lang="en-US" cap="none" sz="1100" b="1" i="0" u="none" baseline="0">
              <a:solidFill>
                <a:srgbClr val="000000"/>
              </a:solidFill>
              <a:latin typeface="Calibri"/>
              <a:ea typeface="Calibri"/>
              <a:cs typeface="Calibri"/>
            </a:rPr>
            <a:t> between the scanned area and the lens is 6 feet,  the minimum diameter of the hot metal is 6" and the hot metal temperature is 850</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F. Select a lens and temperature model for this application.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Generally</a:t>
          </a:r>
          <a:r>
            <a:rPr lang="en-US" cap="none" sz="1100" b="1" i="0" u="none" baseline="0">
              <a:solidFill>
                <a:srgbClr val="000000"/>
              </a:solidFill>
              <a:latin typeface="Calibri"/>
              <a:ea typeface="Calibri"/>
              <a:cs typeface="Calibri"/>
            </a:rPr>
            <a:t> trigger point accuracy and repeatablity improve with smaller lens angles. However, once the scanned area is equal to or less than the diameter of the hot metal  there is no additional improvement. </a:t>
          </a:r>
          <a:r>
            <a:rPr lang="en-US" cap="none" sz="1100" b="1" i="0" u="none" baseline="0">
              <a:solidFill>
                <a:srgbClr val="000000"/>
              </a:solidFill>
              <a:latin typeface="Calibri"/>
              <a:ea typeface="Calibri"/>
              <a:cs typeface="Calibri"/>
            </a:rPr>
            <a:t> Looking at</a:t>
          </a:r>
          <a:r>
            <a:rPr lang="en-US" cap="none" sz="1100" b="1" i="0" u="none" baseline="0">
              <a:solidFill>
                <a:srgbClr val="000000"/>
              </a:solidFill>
              <a:latin typeface="Calibri"/>
              <a:ea typeface="Calibri"/>
              <a:cs typeface="Calibri"/>
            </a:rPr>
            <a:t> the valid output results in "black" the 7˚ angle lens has a scanned area greater than the hot metel so it is not the best choice. On the other hand </a:t>
          </a:r>
          <a:r>
            <a:rPr lang="en-US" cap="none" sz="1100" b="1" i="0" u="none" baseline="0">
              <a:solidFill>
                <a:srgbClr val="000000"/>
              </a:solidFill>
              <a:latin typeface="Calibri"/>
              <a:ea typeface="Calibri"/>
              <a:cs typeface="Calibri"/>
            </a:rPr>
            <a:t>a detector</a:t>
          </a:r>
          <a:r>
            <a:rPr lang="en-US" cap="none" sz="1100" b="1" i="0" u="none" baseline="0">
              <a:solidFill>
                <a:srgbClr val="000000"/>
              </a:solidFill>
              <a:latin typeface="Calibri"/>
              <a:ea typeface="Calibri"/>
              <a:cs typeface="Calibri"/>
            </a:rPr>
            <a:t> with a set-point of 450</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C (842</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F) and a lens angle of 2˚, from 6 feet away the "</a:t>
          </a:r>
          <a:r>
            <a:rPr lang="en-US" cap="none" sz="1100" b="1" i="0" u="none" baseline="0">
              <a:solidFill>
                <a:srgbClr val="0066CC"/>
              </a:solidFill>
              <a:latin typeface="Calibri"/>
              <a:ea typeface="Calibri"/>
              <a:cs typeface="Calibri"/>
            </a:rPr>
            <a:t>Actual Scanned Diameter" </a:t>
          </a:r>
          <a:r>
            <a:rPr lang="en-US" cap="none" sz="1100" b="1" i="0" u="none" baseline="0">
              <a:solidFill>
                <a:srgbClr val="000000"/>
              </a:solidFill>
              <a:latin typeface="Calibri"/>
              <a:ea typeface="Calibri"/>
              <a:cs typeface="Calibri"/>
            </a:rPr>
            <a:t>the detector will see is 2.51", which is less than the hot metal diameter. Given a set-point of 450˚C  the "</a:t>
          </a:r>
          <a:r>
            <a:rPr lang="en-US" cap="none" sz="1100" b="1" i="0" u="none" baseline="0">
              <a:solidFill>
                <a:srgbClr val="0066CC"/>
              </a:solidFill>
              <a:latin typeface="Calibri"/>
              <a:ea typeface="Calibri"/>
              <a:cs typeface="Calibri"/>
            </a:rPr>
            <a:t>Min. % Area  Reqd</a:t>
          </a:r>
          <a:r>
            <a:rPr lang="en-US" cap="none" sz="1100" b="1" i="0" u="none" baseline="0">
              <a:solidFill>
                <a:srgbClr val="000000"/>
              </a:solidFill>
              <a:latin typeface="Calibri"/>
              <a:ea typeface="Calibri"/>
              <a:cs typeface="Calibri"/>
            </a:rPr>
            <a:t>." the hot metal must occupy is at least  98% . The result is that as long as "</a:t>
          </a:r>
          <a:r>
            <a:rPr lang="en-US" cap="none" sz="1100" b="1" i="0" u="none" baseline="0">
              <a:solidFill>
                <a:srgbClr val="0066CC"/>
              </a:solidFill>
              <a:latin typeface="Calibri"/>
              <a:ea typeface="Calibri"/>
              <a:cs typeface="Calibri"/>
            </a:rPr>
            <a:t>The Detection/Width Diameter</a:t>
          </a:r>
          <a:r>
            <a:rPr lang="en-US" cap="none" sz="1100" b="1" i="0" u="none" baseline="0">
              <a:solidFill>
                <a:srgbClr val="000000"/>
              </a:solidFill>
              <a:latin typeface="Calibri"/>
              <a:ea typeface="Calibri"/>
              <a:cs typeface="Calibri"/>
            </a:rPr>
            <a:t>" of the hot metal is at least 2.46"in diameter as it  passes through the "</a:t>
          </a:r>
          <a:r>
            <a:rPr lang="en-US" cap="none" sz="1100" b="1" i="0" u="none" baseline="0">
              <a:solidFill>
                <a:srgbClr val="0066CC"/>
              </a:solidFill>
              <a:latin typeface="Calibri"/>
              <a:ea typeface="Calibri"/>
              <a:cs typeface="Calibri"/>
            </a:rPr>
            <a:t>Actual Scanned Diameter</a:t>
          </a:r>
          <a:r>
            <a:rPr lang="en-US" cap="none" sz="1100" b="1" i="0" u="none" baseline="0">
              <a:solidFill>
                <a:srgbClr val="000000"/>
              </a:solidFill>
              <a:latin typeface="Calibri"/>
              <a:ea typeface="Calibri"/>
              <a:cs typeface="Calibri"/>
            </a:rPr>
            <a:t>", the unit will trip.</a:t>
          </a:r>
          <a:r>
            <a:rPr lang="en-US" cap="none" sz="1100" b="1" i="0" u="none" baseline="0">
              <a:solidFill>
                <a:srgbClr val="000000"/>
              </a:solidFill>
              <a:latin typeface="Calibri"/>
              <a:ea typeface="Calibri"/>
              <a:cs typeface="Calibri"/>
            </a:rPr>
            <a:t>
</a:t>
          </a:r>
        </a:p>
      </xdr:txBody>
    </xdr:sp>
    <xdr:clientData/>
  </xdr:twoCellAnchor>
  <xdr:twoCellAnchor>
    <xdr:from>
      <xdr:col>9</xdr:col>
      <xdr:colOff>419100</xdr:colOff>
      <xdr:row>46</xdr:row>
      <xdr:rowOff>38100</xdr:rowOff>
    </xdr:from>
    <xdr:to>
      <xdr:col>18</xdr:col>
      <xdr:colOff>371475</xdr:colOff>
      <xdr:row>59</xdr:row>
      <xdr:rowOff>95250</xdr:rowOff>
    </xdr:to>
    <xdr:sp>
      <xdr:nvSpPr>
        <xdr:cNvPr id="6" name="TextBox 10"/>
        <xdr:cNvSpPr txBox="1">
          <a:spLocks noChangeArrowheads="1"/>
        </xdr:cNvSpPr>
      </xdr:nvSpPr>
      <xdr:spPr>
        <a:xfrm>
          <a:off x="5905500" y="8801100"/>
          <a:ext cx="5438775" cy="2533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latin typeface="Calibri"/>
              <a:ea typeface="Calibri"/>
              <a:cs typeface="Calibri"/>
            </a:rPr>
            <a:t>Example Metric Chart:</a:t>
          </a:r>
          <a:r>
            <a:rPr lang="en-US" cap="none" sz="1100" b="1" i="0" u="none" baseline="0">
              <a:solidFill>
                <a:srgbClr val="000000"/>
              </a:solidFill>
              <a:latin typeface="Calibri"/>
              <a:ea typeface="Calibri"/>
              <a:cs typeface="Calibri"/>
            </a:rPr>
            <a:t> The distance</a:t>
          </a:r>
          <a:r>
            <a:rPr lang="en-US" cap="none" sz="1100" b="1" i="0" u="none" baseline="0">
              <a:solidFill>
                <a:srgbClr val="000000"/>
              </a:solidFill>
              <a:latin typeface="Calibri"/>
              <a:ea typeface="Calibri"/>
              <a:cs typeface="Calibri"/>
            </a:rPr>
            <a:t> between the scanned area and the lens is 2 Meters,  the diameter of the hot metal is 10 cm and the hot metal temperature is 470</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C. Select a lens and temperature model for this application.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Generally</a:t>
          </a:r>
          <a:r>
            <a:rPr lang="en-US" cap="none" sz="1100" b="1" i="0" u="none" baseline="0">
              <a:solidFill>
                <a:srgbClr val="000000"/>
              </a:solidFill>
              <a:latin typeface="Calibri"/>
              <a:ea typeface="Calibri"/>
              <a:cs typeface="Calibri"/>
            </a:rPr>
            <a:t> trigger point accuracy and repeatablity improve with smaller lens angles. However, once the scanned area is equal to or less than the diameter of the hot metal  there is no additional improvement.  </a:t>
          </a:r>
          <a:r>
            <a:rPr lang="en-US" cap="none" sz="1100" b="1" i="0" u="none" baseline="0">
              <a:solidFill>
                <a:srgbClr val="000000"/>
              </a:solidFill>
              <a:latin typeface="Calibri"/>
              <a:ea typeface="Calibri"/>
              <a:cs typeface="Calibri"/>
            </a:rPr>
            <a:t>Looking at</a:t>
          </a:r>
          <a:r>
            <a:rPr lang="en-US" cap="none" sz="1100" b="1" i="0" u="none" baseline="0">
              <a:solidFill>
                <a:srgbClr val="000000"/>
              </a:solidFill>
              <a:latin typeface="Calibri"/>
              <a:ea typeface="Calibri"/>
              <a:cs typeface="Calibri"/>
            </a:rPr>
            <a:t> the valid output results in "black" the 1˚ angle lens will work but will not provide any greater accuracy then </a:t>
          </a:r>
          <a:r>
            <a:rPr lang="en-US" cap="none" sz="1100" b="1" i="0" u="none" baseline="0">
              <a:solidFill>
                <a:srgbClr val="000000"/>
              </a:solidFill>
              <a:latin typeface="Calibri"/>
              <a:ea typeface="Calibri"/>
              <a:cs typeface="Calibri"/>
            </a:rPr>
            <a:t>a detector</a:t>
          </a:r>
          <a:r>
            <a:rPr lang="en-US" cap="none" sz="1100" b="1" i="0" u="none" baseline="0">
              <a:solidFill>
                <a:srgbClr val="000000"/>
              </a:solidFill>
              <a:latin typeface="Calibri"/>
              <a:ea typeface="Calibri"/>
              <a:cs typeface="Calibri"/>
            </a:rPr>
            <a:t> with a set-point of 450</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C and a lens angle of 2˚, from 2 meters away the "</a:t>
          </a:r>
          <a:r>
            <a:rPr lang="en-US" cap="none" sz="1100" b="1" i="0" u="none" baseline="0">
              <a:solidFill>
                <a:srgbClr val="0066CC"/>
              </a:solidFill>
              <a:latin typeface="Calibri"/>
              <a:ea typeface="Calibri"/>
              <a:cs typeface="Calibri"/>
            </a:rPr>
            <a:t>Actual Scanned Diameter" </a:t>
          </a:r>
          <a:r>
            <a:rPr lang="en-US" cap="none" sz="1100" b="1" i="0" u="none" baseline="0">
              <a:solidFill>
                <a:srgbClr val="000000"/>
              </a:solidFill>
              <a:latin typeface="Calibri"/>
              <a:ea typeface="Calibri"/>
              <a:cs typeface="Calibri"/>
            </a:rPr>
            <a:t>the detector will see is 6.98 cm. Given that set-point  the "</a:t>
          </a:r>
          <a:r>
            <a:rPr lang="en-US" cap="none" sz="1100" b="1" i="0" u="none" baseline="0">
              <a:solidFill>
                <a:srgbClr val="0066CC"/>
              </a:solidFill>
              <a:latin typeface="Calibri"/>
              <a:ea typeface="Calibri"/>
              <a:cs typeface="Calibri"/>
            </a:rPr>
            <a:t>Min. % Area  Reqd</a:t>
          </a:r>
          <a:r>
            <a:rPr lang="en-US" cap="none" sz="1100" b="1" i="0" u="none" baseline="0">
              <a:solidFill>
                <a:srgbClr val="000000"/>
              </a:solidFill>
              <a:latin typeface="Calibri"/>
              <a:ea typeface="Calibri"/>
              <a:cs typeface="Calibri"/>
            </a:rPr>
            <a:t>." the hot metal must occupy is at least  90% . The result is that as long as "</a:t>
          </a:r>
          <a:r>
            <a:rPr lang="en-US" cap="none" sz="1100" b="1" i="0" u="none" baseline="0">
              <a:solidFill>
                <a:srgbClr val="0066CC"/>
              </a:solidFill>
              <a:latin typeface="Calibri"/>
              <a:ea typeface="Calibri"/>
              <a:cs typeface="Calibri"/>
            </a:rPr>
            <a:t>The Detection/Width Diameter</a:t>
          </a:r>
          <a:r>
            <a:rPr lang="en-US" cap="none" sz="1100" b="1" i="0" u="none" baseline="0">
              <a:solidFill>
                <a:srgbClr val="000000"/>
              </a:solidFill>
              <a:latin typeface="Calibri"/>
              <a:ea typeface="Calibri"/>
              <a:cs typeface="Calibri"/>
            </a:rPr>
            <a:t>" of the hot metal is at least 6.32 cm in diameter as it  passes through the "</a:t>
          </a:r>
          <a:r>
            <a:rPr lang="en-US" cap="none" sz="1100" b="1" i="0" u="none" baseline="0">
              <a:solidFill>
                <a:srgbClr val="0066CC"/>
              </a:solidFill>
              <a:latin typeface="Calibri"/>
              <a:ea typeface="Calibri"/>
              <a:cs typeface="Calibri"/>
            </a:rPr>
            <a:t>Actual Scanned Diameter</a:t>
          </a:r>
          <a:r>
            <a:rPr lang="en-US" cap="none" sz="1100" b="1" i="0" u="none" baseline="0">
              <a:solidFill>
                <a:srgbClr val="000000"/>
              </a:solidFill>
              <a:latin typeface="Calibri"/>
              <a:ea typeface="Calibri"/>
              <a:cs typeface="Calibri"/>
            </a:rPr>
            <a:t>", the unit will trip.</a:t>
          </a:r>
          <a:r>
            <a:rPr lang="en-US" cap="none" sz="1100" b="1" i="0" u="none" baseline="0">
              <a:solidFill>
                <a:srgbClr val="000000"/>
              </a:solidFill>
              <a:latin typeface="Calibri"/>
              <a:ea typeface="Calibri"/>
              <a:cs typeface="Calibri"/>
            </a:rPr>
            <a:t>
</a:t>
          </a:r>
        </a:p>
      </xdr:txBody>
    </xdr:sp>
    <xdr:clientData/>
  </xdr:twoCellAnchor>
  <xdr:twoCellAnchor editAs="oneCell">
    <xdr:from>
      <xdr:col>20</xdr:col>
      <xdr:colOff>600075</xdr:colOff>
      <xdr:row>1</xdr:row>
      <xdr:rowOff>47625</xdr:rowOff>
    </xdr:from>
    <xdr:to>
      <xdr:col>33</xdr:col>
      <xdr:colOff>295275</xdr:colOff>
      <xdr:row>31</xdr:row>
      <xdr:rowOff>47625</xdr:rowOff>
    </xdr:to>
    <xdr:pic>
      <xdr:nvPicPr>
        <xdr:cNvPr id="7" name="Picture 11"/>
        <xdr:cNvPicPr preferRelativeResize="1">
          <a:picLocks noChangeAspect="1"/>
        </xdr:cNvPicPr>
      </xdr:nvPicPr>
      <xdr:blipFill>
        <a:blip r:embed="rId2"/>
        <a:stretch>
          <a:fillRect/>
        </a:stretch>
      </xdr:blipFill>
      <xdr:spPr>
        <a:xfrm>
          <a:off x="12792075" y="238125"/>
          <a:ext cx="7620000" cy="5715000"/>
        </a:xfrm>
        <a:prstGeom prst="rect">
          <a:avLst/>
        </a:prstGeom>
        <a:noFill/>
        <a:ln w="9525" cmpd="sng">
          <a:noFill/>
        </a:ln>
      </xdr:spPr>
    </xdr:pic>
    <xdr:clientData/>
  </xdr:twoCellAnchor>
  <xdr:twoCellAnchor>
    <xdr:from>
      <xdr:col>15</xdr:col>
      <xdr:colOff>561975</xdr:colOff>
      <xdr:row>10</xdr:row>
      <xdr:rowOff>104775</xdr:rowOff>
    </xdr:from>
    <xdr:to>
      <xdr:col>19</xdr:col>
      <xdr:colOff>590550</xdr:colOff>
      <xdr:row>12</xdr:row>
      <xdr:rowOff>104775</xdr:rowOff>
    </xdr:to>
    <xdr:sp>
      <xdr:nvSpPr>
        <xdr:cNvPr id="8" name="TextBox 12"/>
        <xdr:cNvSpPr txBox="1">
          <a:spLocks noChangeArrowheads="1"/>
        </xdr:cNvSpPr>
      </xdr:nvSpPr>
      <xdr:spPr>
        <a:xfrm>
          <a:off x="9705975" y="2009775"/>
          <a:ext cx="2466975" cy="38100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Calibri"/>
              <a:ea typeface="Calibri"/>
              <a:cs typeface="Calibri"/>
            </a:rPr>
            <a:t>Round Lens View Angle</a:t>
          </a:r>
        </a:p>
      </xdr:txBody>
    </xdr:sp>
    <xdr:clientData/>
  </xdr:twoCellAnchor>
  <xdr:twoCellAnchor>
    <xdr:from>
      <xdr:col>21</xdr:col>
      <xdr:colOff>152400</xdr:colOff>
      <xdr:row>2</xdr:row>
      <xdr:rowOff>76200</xdr:rowOff>
    </xdr:from>
    <xdr:to>
      <xdr:col>26</xdr:col>
      <xdr:colOff>38100</xdr:colOff>
      <xdr:row>4</xdr:row>
      <xdr:rowOff>76200</xdr:rowOff>
    </xdr:to>
    <xdr:sp>
      <xdr:nvSpPr>
        <xdr:cNvPr id="9" name="TextBox 14"/>
        <xdr:cNvSpPr txBox="1">
          <a:spLocks noChangeArrowheads="1"/>
        </xdr:cNvSpPr>
      </xdr:nvSpPr>
      <xdr:spPr>
        <a:xfrm>
          <a:off x="12954000" y="457200"/>
          <a:ext cx="2933700" cy="38100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Calibri"/>
              <a:ea typeface="Calibri"/>
              <a:cs typeface="Calibri"/>
            </a:rPr>
            <a:t>Rectangular Lens View Angle</a:t>
          </a:r>
        </a:p>
      </xdr:txBody>
    </xdr:sp>
    <xdr:clientData/>
  </xdr:twoCellAnchor>
  <xdr:oneCellAnchor>
    <xdr:from>
      <xdr:col>29</xdr:col>
      <xdr:colOff>600075</xdr:colOff>
      <xdr:row>3</xdr:row>
      <xdr:rowOff>133350</xdr:rowOff>
    </xdr:from>
    <xdr:ext cx="1076325" cy="266700"/>
    <xdr:sp>
      <xdr:nvSpPr>
        <xdr:cNvPr id="10" name="TextBox 22"/>
        <xdr:cNvSpPr txBox="1">
          <a:spLocks noChangeArrowheads="1"/>
        </xdr:cNvSpPr>
      </xdr:nvSpPr>
      <xdr:spPr>
        <a:xfrm>
          <a:off x="18278475" y="704850"/>
          <a:ext cx="107632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66CC"/>
              </a:solidFill>
              <a:latin typeface="Calibri"/>
              <a:ea typeface="Calibri"/>
              <a:cs typeface="Calibri"/>
            </a:rPr>
            <a:t>foto-captor</a:t>
          </a:r>
        </a:p>
      </xdr:txBody>
    </xdr:sp>
    <xdr:clientData/>
  </xdr:oneCellAnchor>
  <xdr:twoCellAnchor>
    <xdr:from>
      <xdr:col>27</xdr:col>
      <xdr:colOff>323850</xdr:colOff>
      <xdr:row>4</xdr:row>
      <xdr:rowOff>171450</xdr:rowOff>
    </xdr:from>
    <xdr:to>
      <xdr:col>29</xdr:col>
      <xdr:colOff>485775</xdr:colOff>
      <xdr:row>7</xdr:row>
      <xdr:rowOff>57150</xdr:rowOff>
    </xdr:to>
    <xdr:sp>
      <xdr:nvSpPr>
        <xdr:cNvPr id="11" name="Straight Arrow Connector 24"/>
        <xdr:cNvSpPr>
          <a:spLocks/>
        </xdr:cNvSpPr>
      </xdr:nvSpPr>
      <xdr:spPr>
        <a:xfrm flipV="1">
          <a:off x="16783050" y="933450"/>
          <a:ext cx="1381125"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409575</xdr:colOff>
      <xdr:row>49</xdr:row>
      <xdr:rowOff>95250</xdr:rowOff>
    </xdr:from>
    <xdr:to>
      <xdr:col>4</xdr:col>
      <xdr:colOff>95250</xdr:colOff>
      <xdr:row>53</xdr:row>
      <xdr:rowOff>142875</xdr:rowOff>
    </xdr:to>
    <xdr:pic>
      <xdr:nvPicPr>
        <xdr:cNvPr id="12" name="Picture 86"/>
        <xdr:cNvPicPr preferRelativeResize="1">
          <a:picLocks noChangeAspect="1"/>
        </xdr:cNvPicPr>
      </xdr:nvPicPr>
      <xdr:blipFill>
        <a:blip r:embed="rId3"/>
        <a:stretch>
          <a:fillRect/>
        </a:stretch>
      </xdr:blipFill>
      <xdr:spPr>
        <a:xfrm>
          <a:off x="1628775" y="9429750"/>
          <a:ext cx="90487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2552700</xdr:colOff>
      <xdr:row>12</xdr:row>
      <xdr:rowOff>95250</xdr:rowOff>
    </xdr:from>
    <xdr:to>
      <xdr:col>2</xdr:col>
      <xdr:colOff>133350</xdr:colOff>
      <xdr:row>12</xdr:row>
      <xdr:rowOff>95250</xdr:rowOff>
    </xdr:to>
    <xdr:sp>
      <xdr:nvSpPr>
        <xdr:cNvPr id="1" name="Straight Arrow Connector 5"/>
        <xdr:cNvSpPr>
          <a:spLocks/>
        </xdr:cNvSpPr>
      </xdr:nvSpPr>
      <xdr:spPr>
        <a:xfrm>
          <a:off x="2552700" y="2876550"/>
          <a:ext cx="19335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1333500</xdr:colOff>
      <xdr:row>11</xdr:row>
      <xdr:rowOff>104775</xdr:rowOff>
    </xdr:from>
    <xdr:to>
      <xdr:col>2</xdr:col>
      <xdr:colOff>85725</xdr:colOff>
      <xdr:row>11</xdr:row>
      <xdr:rowOff>104775</xdr:rowOff>
    </xdr:to>
    <xdr:sp>
      <xdr:nvSpPr>
        <xdr:cNvPr id="2" name="Straight Arrow Connector 33"/>
        <xdr:cNvSpPr>
          <a:spLocks/>
        </xdr:cNvSpPr>
      </xdr:nvSpPr>
      <xdr:spPr>
        <a:xfrm>
          <a:off x="1333500" y="2686050"/>
          <a:ext cx="3105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2000250</xdr:colOff>
      <xdr:row>12</xdr:row>
      <xdr:rowOff>104775</xdr:rowOff>
    </xdr:from>
    <xdr:to>
      <xdr:col>2</xdr:col>
      <xdr:colOff>104775</xdr:colOff>
      <xdr:row>12</xdr:row>
      <xdr:rowOff>114300</xdr:rowOff>
    </xdr:to>
    <xdr:sp>
      <xdr:nvSpPr>
        <xdr:cNvPr id="1" name="Straight Arrow Connector 10"/>
        <xdr:cNvSpPr>
          <a:spLocks/>
        </xdr:cNvSpPr>
      </xdr:nvSpPr>
      <xdr:spPr>
        <a:xfrm flipV="1">
          <a:off x="2000250" y="2895600"/>
          <a:ext cx="24765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1543050</xdr:colOff>
      <xdr:row>11</xdr:row>
      <xdr:rowOff>85725</xdr:rowOff>
    </xdr:from>
    <xdr:to>
      <xdr:col>2</xdr:col>
      <xdr:colOff>28575</xdr:colOff>
      <xdr:row>11</xdr:row>
      <xdr:rowOff>85725</xdr:rowOff>
    </xdr:to>
    <xdr:sp>
      <xdr:nvSpPr>
        <xdr:cNvPr id="2" name="Straight Arrow Connector 11"/>
        <xdr:cNvSpPr>
          <a:spLocks/>
        </xdr:cNvSpPr>
      </xdr:nvSpPr>
      <xdr:spPr>
        <a:xfrm>
          <a:off x="1543050" y="2676525"/>
          <a:ext cx="2857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I5" sqref="I5"/>
    </sheetView>
  </sheetViews>
  <sheetFormatPr defaultColWidth="9.140625" defaultRowHeight="15"/>
  <sheetData/>
  <sheetProtection password="DAAF" sheet="1" objects="1" scenario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39"/>
  <sheetViews>
    <sheetView zoomScalePageLayoutView="0" workbookViewId="0" topLeftCell="A1">
      <selection activeCell="B8" sqref="B8"/>
    </sheetView>
  </sheetViews>
  <sheetFormatPr defaultColWidth="9.140625" defaultRowHeight="15"/>
  <cols>
    <col min="1" max="1" width="47.7109375" style="34" customWidth="1"/>
    <col min="2" max="2" width="17.57421875" style="34" customWidth="1"/>
    <col min="3" max="8" width="12.7109375" style="34" customWidth="1"/>
    <col min="9" max="11" width="15.7109375" style="34" customWidth="1"/>
    <col min="12" max="12" width="0" style="34" hidden="1" customWidth="1"/>
    <col min="13" max="16384" width="9.140625" style="34" customWidth="1"/>
  </cols>
  <sheetData>
    <row r="1" spans="1:11" ht="30" customHeight="1">
      <c r="A1" s="56" t="s">
        <v>33</v>
      </c>
      <c r="B1" s="56"/>
      <c r="C1" s="56"/>
      <c r="D1" s="56"/>
      <c r="E1" s="56"/>
      <c r="F1" s="56"/>
      <c r="G1" s="56"/>
      <c r="H1" s="56"/>
      <c r="I1" s="56"/>
      <c r="J1" s="56"/>
      <c r="K1" s="56"/>
    </row>
    <row r="2" ht="15">
      <c r="A2" s="42"/>
    </row>
    <row r="3" ht="21">
      <c r="A3" s="43" t="s">
        <v>7</v>
      </c>
    </row>
    <row r="4" ht="21.75" thickBot="1">
      <c r="A4" s="43"/>
    </row>
    <row r="5" spans="1:6" ht="19.5" thickBot="1">
      <c r="A5" s="1" t="s">
        <v>8</v>
      </c>
      <c r="B5" s="44" t="s">
        <v>20</v>
      </c>
      <c r="F5" s="7"/>
    </row>
    <row r="6" spans="1:12" ht="15">
      <c r="A6" s="2" t="s">
        <v>16</v>
      </c>
      <c r="B6" s="3">
        <v>4</v>
      </c>
      <c r="C6" s="6"/>
      <c r="D6" s="7"/>
      <c r="E6" s="7"/>
      <c r="F6" s="7"/>
      <c r="G6" s="46"/>
      <c r="H6" s="7"/>
      <c r="I6" s="7"/>
      <c r="J6" s="7"/>
      <c r="K6" s="7"/>
      <c r="L6" s="7"/>
    </row>
    <row r="7" spans="1:12" ht="15">
      <c r="A7" s="4" t="s">
        <v>27</v>
      </c>
      <c r="B7" s="3">
        <v>6</v>
      </c>
      <c r="C7" s="7"/>
      <c r="D7" s="7"/>
      <c r="E7" s="47"/>
      <c r="F7" s="7"/>
      <c r="G7" s="46"/>
      <c r="H7" s="7"/>
      <c r="I7" s="7"/>
      <c r="J7" s="7"/>
      <c r="K7" s="7"/>
      <c r="L7" s="7"/>
    </row>
    <row r="8" spans="1:12" ht="15.75" thickBot="1">
      <c r="A8" s="5" t="s">
        <v>28</v>
      </c>
      <c r="B8" s="3">
        <v>850</v>
      </c>
      <c r="C8" s="51">
        <f>(B8-32)*5/9</f>
        <v>454.44444444444446</v>
      </c>
      <c r="D8" s="52" t="s">
        <v>5</v>
      </c>
      <c r="E8" s="47"/>
      <c r="F8" s="7"/>
      <c r="G8" s="46"/>
      <c r="H8" s="7"/>
      <c r="I8" s="7"/>
      <c r="J8" s="7"/>
      <c r="K8" s="7"/>
      <c r="L8" s="7"/>
    </row>
    <row r="9" spans="1:12" ht="15">
      <c r="A9" s="46"/>
      <c r="B9" s="7"/>
      <c r="C9" s="47"/>
      <c r="D9" s="7"/>
      <c r="E9" s="47"/>
      <c r="F9" s="7"/>
      <c r="G9" s="46"/>
      <c r="H9" s="7"/>
      <c r="I9" s="7"/>
      <c r="J9" s="7"/>
      <c r="K9" s="7"/>
      <c r="L9" s="7"/>
    </row>
    <row r="10" spans="1:12" ht="19.5" thickBot="1">
      <c r="A10" s="7"/>
      <c r="B10" s="48" t="s">
        <v>21</v>
      </c>
      <c r="C10" s="7"/>
      <c r="D10" s="7"/>
      <c r="E10" s="7"/>
      <c r="F10" s="7"/>
      <c r="G10" s="7"/>
      <c r="H10" s="7"/>
      <c r="I10" s="7"/>
      <c r="J10" s="7"/>
      <c r="K10" s="7"/>
      <c r="L10" s="7"/>
    </row>
    <row r="11" spans="1:12" ht="15.75" thickBot="1">
      <c r="A11" s="49" t="s">
        <v>10</v>
      </c>
      <c r="B11" s="36"/>
      <c r="C11" s="62" t="s">
        <v>9</v>
      </c>
      <c r="D11" s="62"/>
      <c r="E11" s="62"/>
      <c r="F11" s="62"/>
      <c r="G11" s="62"/>
      <c r="H11" s="62"/>
      <c r="I11" s="59" t="s">
        <v>6</v>
      </c>
      <c r="J11" s="59"/>
      <c r="K11" s="60"/>
      <c r="L11" s="7"/>
    </row>
    <row r="12" spans="1:12" ht="15.75" thickBot="1">
      <c r="A12" s="2" t="s">
        <v>19</v>
      </c>
      <c r="B12" s="8"/>
      <c r="C12" s="9">
        <v>25</v>
      </c>
      <c r="D12" s="9">
        <v>12</v>
      </c>
      <c r="E12" s="9">
        <v>7</v>
      </c>
      <c r="F12" s="9">
        <v>2</v>
      </c>
      <c r="G12" s="9">
        <v>1</v>
      </c>
      <c r="H12" s="10">
        <v>0.5</v>
      </c>
      <c r="I12" s="11">
        <v>7</v>
      </c>
      <c r="J12" s="11">
        <v>15</v>
      </c>
      <c r="K12" s="12">
        <v>25</v>
      </c>
      <c r="L12" s="7"/>
    </row>
    <row r="13" spans="1:12" ht="15.75" thickBot="1">
      <c r="A13" s="53" t="s">
        <v>30</v>
      </c>
      <c r="B13" s="38"/>
      <c r="C13" s="39">
        <f>2*TAN(C12/2/180*PI())*$B$6*12+25/25.4*2</f>
        <v>23.251191550730102</v>
      </c>
      <c r="D13" s="39">
        <f>2*TAN(D12/2/180*PI())*$B$6*12+25/25.4*2</f>
        <v>12.058510522512814</v>
      </c>
      <c r="E13" s="39">
        <f>2*TAN(E12/2/180*PI())*$B$6*12+11/25.4*2</f>
        <v>6.737753266729959</v>
      </c>
      <c r="F13" s="39">
        <f>2*TAN(F12/2/180*PI())*$B$6*12+28/22.4*2</f>
        <v>4.175686233108888</v>
      </c>
      <c r="G13" s="39">
        <f>2*TAN(G12/2/180*PI())*$B$6*12+28/20*2</f>
        <v>3.6377793079128438</v>
      </c>
      <c r="H13" s="39">
        <f>2*TAN(H12/2/180*PI())*$B$6*12+18/25.4*2</f>
        <v>1.8362045134330198</v>
      </c>
      <c r="I13" s="40" t="str">
        <f>ROUNDUP($G$13,2)&amp;" "&amp;"by"&amp;" "&amp;ROUNDUP(2*TAN(I12/2/180*PI())*$B$6*12,2)</f>
        <v>3.64 by 5.88</v>
      </c>
      <c r="J13" s="40" t="str">
        <f>ROUNDUP($G$13,2)&amp;" "&amp;"by"&amp;" "&amp;ROUNDUP(2*TAN(J12/2/180*PI())*$B$6*12,2)</f>
        <v>3.64 by 12.64</v>
      </c>
      <c r="K13" s="41" t="str">
        <f>ROUNDUP($F$13,2)&amp;" "&amp;"by"&amp;" "&amp;ROUNDUP(2*TAN(K12/2/180*PI())*$B$6*12,2)</f>
        <v>4.18 by 21.29</v>
      </c>
      <c r="L13" s="7"/>
    </row>
    <row r="14" spans="1:12" ht="15.75" customHeight="1" thickBot="1">
      <c r="A14" s="13" t="s">
        <v>0</v>
      </c>
      <c r="B14" s="54" t="s">
        <v>26</v>
      </c>
      <c r="C14" s="61" t="s">
        <v>22</v>
      </c>
      <c r="D14" s="61"/>
      <c r="E14" s="61"/>
      <c r="F14" s="61"/>
      <c r="G14" s="61"/>
      <c r="H14" s="61"/>
      <c r="I14" s="57" t="s">
        <v>23</v>
      </c>
      <c r="J14" s="57"/>
      <c r="K14" s="58"/>
      <c r="L14" s="7"/>
    </row>
    <row r="15" spans="1:12" ht="15">
      <c r="A15" s="14" t="s">
        <v>1</v>
      </c>
      <c r="B15" s="15">
        <f>IF(ISTEXT(C15),"N/A",C15/C$13)</f>
        <v>0.3976344264845874</v>
      </c>
      <c r="C15" s="16">
        <f aca="true" t="shared" si="0" ref="C15:H18">IF($C$8&lt;$L15,"",SQRT((EXP(($C$8-$L15)*-0.01))*C$13^2/4)*2)</f>
        <v>9.245474217357849</v>
      </c>
      <c r="D15" s="16">
        <f t="shared" si="0"/>
        <v>4.794878915877745</v>
      </c>
      <c r="E15" s="16">
        <f t="shared" si="0"/>
        <v>2.6791626560108224</v>
      </c>
      <c r="F15" s="16">
        <f t="shared" si="0"/>
        <v>1.66039660048184</v>
      </c>
      <c r="G15" s="16">
        <f t="shared" si="0"/>
        <v>1.4465062887794227</v>
      </c>
      <c r="H15" s="16">
        <f t="shared" si="0"/>
        <v>0.7301381286073496</v>
      </c>
      <c r="I15" s="17">
        <f aca="true" t="shared" si="1" ref="I15:K18">IF(ISTEXT(B15),"",ROUNDUP(2*TAN(I$12/2/180*PI())*$B$6*12*$B15,2))</f>
        <v>2.34</v>
      </c>
      <c r="J15" s="17">
        <f t="shared" si="1"/>
        <v>5.029999999999999</v>
      </c>
      <c r="K15" s="18">
        <f t="shared" si="1"/>
        <v>8.47</v>
      </c>
      <c r="L15" s="7">
        <v>270</v>
      </c>
    </row>
    <row r="16" spans="1:12" ht="15">
      <c r="A16" s="19" t="s">
        <v>2</v>
      </c>
      <c r="B16" s="20">
        <f>IF(ISTEXT(C16),"N/A",C16/C$13)</f>
        <v>0.5932008580621295</v>
      </c>
      <c r="C16" s="21">
        <f t="shared" si="0"/>
        <v>13.792626778860033</v>
      </c>
      <c r="D16" s="21">
        <f t="shared" si="0"/>
        <v>7.153118788905819</v>
      </c>
      <c r="E16" s="21">
        <f t="shared" si="0"/>
        <v>3.996841019235128</v>
      </c>
      <c r="F16" s="21">
        <f t="shared" si="0"/>
        <v>2.477020656478414</v>
      </c>
      <c r="G16" s="21">
        <f t="shared" si="0"/>
        <v>2.1579338068945586</v>
      </c>
      <c r="H16" s="21">
        <f t="shared" si="0"/>
        <v>1.0892380929460224</v>
      </c>
      <c r="I16" s="22">
        <f t="shared" si="1"/>
        <v>3.4899999999999998</v>
      </c>
      <c r="J16" s="22">
        <f t="shared" si="1"/>
        <v>7.5</v>
      </c>
      <c r="K16" s="23">
        <f t="shared" si="1"/>
        <v>12.629999999999999</v>
      </c>
      <c r="L16" s="7">
        <v>350</v>
      </c>
    </row>
    <row r="17" spans="1:12" ht="15">
      <c r="A17" s="24" t="s">
        <v>3</v>
      </c>
      <c r="B17" s="25">
        <f>IF(ISTEXT(C17),"N/A",C17/C$13)</f>
        <v>0.9780228724846006</v>
      </c>
      <c r="C17" s="26">
        <f t="shared" si="0"/>
        <v>22.74019714913473</v>
      </c>
      <c r="D17" s="26">
        <f t="shared" si="0"/>
        <v>11.793499099113763</v>
      </c>
      <c r="E17" s="26">
        <f t="shared" si="0"/>
        <v>6.589676804019735</v>
      </c>
      <c r="F17" s="26">
        <f t="shared" si="0"/>
        <v>4.083916644299556</v>
      </c>
      <c r="G17" s="26">
        <f t="shared" si="0"/>
        <v>3.5578313681899614</v>
      </c>
      <c r="H17" s="26">
        <f t="shared" si="0"/>
        <v>1.7958500126969503</v>
      </c>
      <c r="I17" s="27">
        <f t="shared" si="1"/>
        <v>5.75</v>
      </c>
      <c r="J17" s="27">
        <f t="shared" si="1"/>
        <v>12.37</v>
      </c>
      <c r="K17" s="28">
        <f t="shared" si="1"/>
        <v>20.82</v>
      </c>
      <c r="L17" s="7">
        <v>450</v>
      </c>
    </row>
    <row r="18" spans="1:12" ht="15.75" thickBot="1">
      <c r="A18" s="29" t="s">
        <v>4</v>
      </c>
      <c r="B18" s="30" t="str">
        <f>IF(ISTEXT(C18),"N/A",C18/C$13)</f>
        <v>N/A</v>
      </c>
      <c r="C18" s="31">
        <f t="shared" si="0"/>
      </c>
      <c r="D18" s="31">
        <f t="shared" si="0"/>
      </c>
      <c r="E18" s="31">
        <f t="shared" si="0"/>
      </c>
      <c r="F18" s="31">
        <f t="shared" si="0"/>
      </c>
      <c r="G18" s="31">
        <f t="shared" si="0"/>
      </c>
      <c r="H18" s="31">
        <f t="shared" si="0"/>
      </c>
      <c r="I18" s="32">
        <f t="shared" si="1"/>
      </c>
      <c r="J18" s="32">
        <f t="shared" si="1"/>
      </c>
      <c r="K18" s="33">
        <f t="shared" si="1"/>
      </c>
      <c r="L18" s="7">
        <v>800</v>
      </c>
    </row>
    <row r="21" ht="15">
      <c r="F21" s="55"/>
    </row>
    <row r="22" spans="6:9" ht="15">
      <c r="F22" s="55"/>
      <c r="I22" s="55"/>
    </row>
    <row r="23" spans="6:9" ht="15">
      <c r="F23" s="55"/>
      <c r="I23" s="55"/>
    </row>
    <row r="24" spans="6:9" ht="15">
      <c r="F24" s="55"/>
      <c r="I24" s="55"/>
    </row>
    <row r="25" spans="6:9" ht="15">
      <c r="F25" s="55"/>
      <c r="I25" s="55"/>
    </row>
    <row r="26" spans="6:9" ht="15">
      <c r="F26" s="55"/>
      <c r="I26" s="55"/>
    </row>
    <row r="27" spans="6:13" ht="15">
      <c r="F27" s="55"/>
      <c r="I27" s="55"/>
      <c r="M27" s="55"/>
    </row>
    <row r="28" spans="6:13" ht="15">
      <c r="F28" s="55"/>
      <c r="I28" s="55"/>
      <c r="M28" s="55"/>
    </row>
    <row r="29" spans="6:13" ht="15">
      <c r="F29" s="55"/>
      <c r="I29" s="55"/>
      <c r="M29" s="55"/>
    </row>
    <row r="30" spans="6:13" ht="15">
      <c r="F30" s="55"/>
      <c r="I30" s="55"/>
      <c r="M30" s="55"/>
    </row>
    <row r="31" spans="6:13" ht="15">
      <c r="F31" s="55"/>
      <c r="I31" s="55"/>
      <c r="M31" s="55"/>
    </row>
    <row r="32" spans="6:13" ht="15">
      <c r="F32" s="55"/>
      <c r="I32" s="55"/>
      <c r="M32" s="55"/>
    </row>
    <row r="33" spans="6:13" ht="15">
      <c r="F33" s="55"/>
      <c r="I33" s="55"/>
      <c r="M33" s="55"/>
    </row>
    <row r="34" spans="6:13" ht="15">
      <c r="F34" s="55"/>
      <c r="I34" s="55"/>
      <c r="M34" s="55"/>
    </row>
    <row r="35" spans="6:9" ht="15">
      <c r="F35" s="55"/>
      <c r="I35" s="55"/>
    </row>
    <row r="36" ht="15">
      <c r="F36" s="55"/>
    </row>
    <row r="37" ht="15">
      <c r="F37" s="55"/>
    </row>
    <row r="38" ht="15">
      <c r="F38" s="55"/>
    </row>
    <row r="39" ht="15">
      <c r="F39" s="55"/>
    </row>
  </sheetData>
  <sheetProtection password="DAAF" sheet="1"/>
  <mergeCells count="5">
    <mergeCell ref="A1:K1"/>
    <mergeCell ref="I14:K14"/>
    <mergeCell ref="I11:K11"/>
    <mergeCell ref="C14:H14"/>
    <mergeCell ref="C11:H11"/>
  </mergeCells>
  <conditionalFormatting sqref="B15:B18">
    <cfRule type="cellIs" priority="1" dxfId="4" operator="lessThan" stopIfTrue="1">
      <formula>0.1</formula>
    </cfRule>
  </conditionalFormatting>
  <conditionalFormatting sqref="C15:K18">
    <cfRule type="cellIs" priority="2" dxfId="0" operator="greaterThan" stopIfTrue="1">
      <formula>$B$7</formula>
    </cfRule>
  </conditionalFormatting>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8" sqref="B8"/>
    </sheetView>
  </sheetViews>
  <sheetFormatPr defaultColWidth="9.140625" defaultRowHeight="15"/>
  <cols>
    <col min="1" max="1" width="47.7109375" style="34" customWidth="1"/>
    <col min="2" max="2" width="17.8515625" style="34" customWidth="1"/>
    <col min="3" max="8" width="12.7109375" style="34" customWidth="1"/>
    <col min="9" max="11" width="15.7109375" style="34" customWidth="1"/>
    <col min="12" max="12" width="0" style="34" hidden="1" customWidth="1"/>
    <col min="13" max="16384" width="9.140625" style="34" customWidth="1"/>
  </cols>
  <sheetData>
    <row r="1" spans="1:11" ht="30.75" customHeight="1">
      <c r="A1" s="56" t="s">
        <v>32</v>
      </c>
      <c r="B1" s="56"/>
      <c r="C1" s="56"/>
      <c r="D1" s="56"/>
      <c r="E1" s="56"/>
      <c r="F1" s="56"/>
      <c r="G1" s="56"/>
      <c r="H1" s="56"/>
      <c r="I1" s="56"/>
      <c r="J1" s="56"/>
      <c r="K1" s="56"/>
    </row>
    <row r="2" ht="15">
      <c r="A2" s="42"/>
    </row>
    <row r="3" ht="21">
      <c r="A3" s="43" t="s">
        <v>7</v>
      </c>
    </row>
    <row r="4" ht="21.75" thickBot="1">
      <c r="A4" s="43"/>
    </row>
    <row r="5" spans="1:6" ht="19.5" thickBot="1">
      <c r="A5" s="1" t="s">
        <v>8</v>
      </c>
      <c r="B5" s="44" t="s">
        <v>20</v>
      </c>
      <c r="E5" s="45"/>
      <c r="F5" s="7"/>
    </row>
    <row r="6" spans="1:12" ht="15">
      <c r="A6" s="2" t="s">
        <v>17</v>
      </c>
      <c r="B6" s="3">
        <v>2</v>
      </c>
      <c r="C6" s="6"/>
      <c r="D6" s="7"/>
      <c r="E6" s="7"/>
      <c r="F6" s="7"/>
      <c r="G6" s="46"/>
      <c r="H6" s="7"/>
      <c r="I6" s="7"/>
      <c r="J6" s="7"/>
      <c r="K6" s="7"/>
      <c r="L6" s="7"/>
    </row>
    <row r="7" spans="1:12" ht="15">
      <c r="A7" s="4" t="s">
        <v>18</v>
      </c>
      <c r="B7" s="3">
        <v>10</v>
      </c>
      <c r="C7" s="7"/>
      <c r="D7" s="7"/>
      <c r="E7" s="47"/>
      <c r="F7" s="7"/>
      <c r="G7" s="46"/>
      <c r="H7" s="7"/>
      <c r="I7" s="7"/>
      <c r="J7" s="7"/>
      <c r="K7" s="7"/>
      <c r="L7" s="7"/>
    </row>
    <row r="8" spans="1:12" ht="15.75" thickBot="1">
      <c r="A8" s="5" t="s">
        <v>29</v>
      </c>
      <c r="B8" s="3">
        <v>470</v>
      </c>
      <c r="C8" s="6"/>
      <c r="D8" s="7"/>
      <c r="E8" s="47"/>
      <c r="F8" s="7"/>
      <c r="G8" s="46"/>
      <c r="H8" s="7"/>
      <c r="I8" s="7"/>
      <c r="J8" s="7"/>
      <c r="K8" s="7"/>
      <c r="L8" s="7"/>
    </row>
    <row r="9" spans="1:12" ht="15">
      <c r="A9" s="46"/>
      <c r="B9" s="7"/>
      <c r="C9" s="47"/>
      <c r="D9" s="7"/>
      <c r="E9" s="47"/>
      <c r="F9" s="7"/>
      <c r="G9" s="46"/>
      <c r="H9" s="7"/>
      <c r="I9" s="7"/>
      <c r="J9" s="7"/>
      <c r="K9" s="7"/>
      <c r="L9" s="7"/>
    </row>
    <row r="10" spans="1:12" ht="19.5" thickBot="1">
      <c r="A10" s="7"/>
      <c r="B10" s="48" t="s">
        <v>21</v>
      </c>
      <c r="C10" s="7"/>
      <c r="D10" s="7"/>
      <c r="E10" s="7"/>
      <c r="F10" s="7"/>
      <c r="G10" s="7"/>
      <c r="H10" s="7"/>
      <c r="I10" s="7"/>
      <c r="J10" s="7"/>
      <c r="K10" s="7"/>
      <c r="L10" s="7"/>
    </row>
    <row r="11" spans="1:12" ht="15.75" thickBot="1">
      <c r="A11" s="49" t="s">
        <v>10</v>
      </c>
      <c r="B11" s="36"/>
      <c r="C11" s="62" t="s">
        <v>9</v>
      </c>
      <c r="D11" s="62"/>
      <c r="E11" s="62"/>
      <c r="F11" s="62"/>
      <c r="G11" s="62"/>
      <c r="H11" s="62"/>
      <c r="I11" s="59" t="s">
        <v>6</v>
      </c>
      <c r="J11" s="59"/>
      <c r="K11" s="60"/>
      <c r="L11" s="7"/>
    </row>
    <row r="12" spans="1:12" ht="15.75" thickBot="1">
      <c r="A12" s="2" t="s">
        <v>19</v>
      </c>
      <c r="B12" s="8"/>
      <c r="C12" s="9">
        <v>25</v>
      </c>
      <c r="D12" s="9">
        <v>12</v>
      </c>
      <c r="E12" s="9">
        <v>7</v>
      </c>
      <c r="F12" s="9">
        <v>2</v>
      </c>
      <c r="G12" s="9">
        <v>1</v>
      </c>
      <c r="H12" s="10">
        <v>0.5</v>
      </c>
      <c r="I12" s="11">
        <v>7</v>
      </c>
      <c r="J12" s="11">
        <v>15</v>
      </c>
      <c r="K12" s="12">
        <v>25</v>
      </c>
      <c r="L12" s="7"/>
    </row>
    <row r="13" spans="1:12" ht="15.75" thickBot="1">
      <c r="A13" s="37" t="s">
        <v>31</v>
      </c>
      <c r="B13" s="38"/>
      <c r="C13" s="39">
        <f>2*TAN(C12/2/180*PI())*$B$6*100+2.5*2</f>
        <v>93.67786505717595</v>
      </c>
      <c r="D13" s="39">
        <f>2*TAN(D12/2/180*PI())*$B$6*100</f>
        <v>42.04169410627058</v>
      </c>
      <c r="E13" s="39">
        <f>2*TAN(E12/2/180*PI())*$B$6*100+2.4</f>
        <v>26.865048060193722</v>
      </c>
      <c r="F13" s="39">
        <f>2*TAN(F12/2/180*PI())*$B$6*100+4</f>
        <v>10.982025971287033</v>
      </c>
      <c r="G13" s="39">
        <f>2*TAN(G12/2/180*PI())*$B$6*100</f>
        <v>3.4907471163035155</v>
      </c>
      <c r="H13" s="39">
        <f>2*TAN(H12/2/180*PI())*$B$6*100+3.6</f>
        <v>5.345340328280627</v>
      </c>
      <c r="I13" s="40" t="str">
        <f>ROUNDUP($G$13,2)&amp;" "&amp;"by"&amp;" "&amp;ROUNDUP(2*TAN(I12/2/180*PI())*$B$6*100,2)</f>
        <v>3.5 by 24.47</v>
      </c>
      <c r="J13" s="40" t="str">
        <f>ROUNDUP($G$13,2)&amp;" "&amp;"by"&amp;" "&amp;ROUNDUP(2*TAN(J12/2/180*PI())*$B$6*100,2)</f>
        <v>3.5 by 52.67</v>
      </c>
      <c r="K13" s="41" t="str">
        <f>ROUNDUP($F$13,2)&amp;" "&amp;"by"&amp;" "&amp;ROUNDUP(2*TAN(K12/2/180*PI())*$B$6*100,2)</f>
        <v>10.99 by 88.68</v>
      </c>
      <c r="L13" s="7"/>
    </row>
    <row r="14" spans="1:12" ht="15.75" customHeight="1" thickBot="1">
      <c r="A14" s="13" t="s">
        <v>0</v>
      </c>
      <c r="B14" s="50" t="s">
        <v>26</v>
      </c>
      <c r="C14" s="61" t="s">
        <v>24</v>
      </c>
      <c r="D14" s="61"/>
      <c r="E14" s="61"/>
      <c r="F14" s="61"/>
      <c r="G14" s="61"/>
      <c r="H14" s="61"/>
      <c r="I14" s="57" t="s">
        <v>25</v>
      </c>
      <c r="J14" s="57"/>
      <c r="K14" s="58"/>
      <c r="L14" s="7"/>
    </row>
    <row r="15" spans="1:12" ht="15">
      <c r="A15" s="14" t="s">
        <v>11</v>
      </c>
      <c r="B15" s="15">
        <f>IF(ISTEXT(C15),"N/A",C15/C$13)</f>
        <v>0.36787944117144233</v>
      </c>
      <c r="C15" s="16">
        <f aca="true" t="shared" si="0" ref="C15:H18">IF($B$8&lt;$L15,"",SQRT((EXP(($B$8-$L15)*-0.01))*C$13^2/4)*2)</f>
        <v>34.462160647367675</v>
      </c>
      <c r="D15" s="16">
        <f t="shared" si="0"/>
        <v>15.466274933715543</v>
      </c>
      <c r="E15" s="16">
        <f t="shared" si="0"/>
        <v>9.883098867428007</v>
      </c>
      <c r="F15" s="16">
        <f t="shared" si="0"/>
        <v>4.04006157724734</v>
      </c>
      <c r="G15" s="16">
        <f t="shared" si="0"/>
        <v>1.284174098416561</v>
      </c>
      <c r="H15" s="16">
        <f t="shared" si="0"/>
        <v>1.9664408128390511</v>
      </c>
      <c r="I15" s="17">
        <f aca="true" t="shared" si="1" ref="I15:K18">IF(ISTEXT(B15),"",ROUNDUP(2*TAN(I$12/2/180*PI())*$B$6*100*$B15,2))</f>
        <v>9.01</v>
      </c>
      <c r="J15" s="17">
        <f t="shared" si="1"/>
        <v>19.380000000000003</v>
      </c>
      <c r="K15" s="18">
        <f t="shared" si="1"/>
        <v>32.629999999999995</v>
      </c>
      <c r="L15" s="7">
        <v>270</v>
      </c>
    </row>
    <row r="16" spans="1:12" ht="15">
      <c r="A16" s="19" t="s">
        <v>12</v>
      </c>
      <c r="B16" s="20">
        <f>IF(ISTEXT(C16),"N/A",C16/C$13)</f>
        <v>0.5488116360940265</v>
      </c>
      <c r="C16" s="21">
        <f t="shared" si="0"/>
        <v>51.41150238782417</v>
      </c>
      <c r="D16" s="21">
        <f t="shared" si="0"/>
        <v>23.072970926626947</v>
      </c>
      <c r="E16" s="21">
        <f t="shared" si="0"/>
        <v>14.74385097965957</v>
      </c>
      <c r="F16" s="21">
        <f t="shared" si="0"/>
        <v>6.027063640929127</v>
      </c>
      <c r="G16" s="21">
        <f t="shared" si="0"/>
        <v>1.9157626360890374</v>
      </c>
      <c r="H16" s="21">
        <f t="shared" si="0"/>
        <v>2.9335849710430715</v>
      </c>
      <c r="I16" s="22">
        <f t="shared" si="1"/>
        <v>13.43</v>
      </c>
      <c r="J16" s="22">
        <f t="shared" si="1"/>
        <v>28.91</v>
      </c>
      <c r="K16" s="23">
        <f t="shared" si="1"/>
        <v>48.669999999999995</v>
      </c>
      <c r="L16" s="7">
        <v>350</v>
      </c>
    </row>
    <row r="17" spans="1:12" ht="15">
      <c r="A17" s="24" t="s">
        <v>13</v>
      </c>
      <c r="B17" s="25">
        <f>IF(ISTEXT(C17),"N/A",C17/C$13)</f>
        <v>0.9048374180359595</v>
      </c>
      <c r="C17" s="26">
        <f t="shared" si="0"/>
        <v>84.76323754545612</v>
      </c>
      <c r="D17" s="26">
        <f t="shared" si="0"/>
        <v>38.04089794497549</v>
      </c>
      <c r="E17" s="26">
        <f t="shared" si="0"/>
        <v>24.308500722197653</v>
      </c>
      <c r="F17" s="26">
        <f t="shared" si="0"/>
        <v>9.93694802466321</v>
      </c>
      <c r="G17" s="26">
        <f t="shared" si="0"/>
        <v>3.1585586077325445</v>
      </c>
      <c r="H17" s="26">
        <f t="shared" si="0"/>
        <v>4.8366639411649315</v>
      </c>
      <c r="I17" s="27">
        <f t="shared" si="1"/>
        <v>22.14</v>
      </c>
      <c r="J17" s="27">
        <f t="shared" si="1"/>
        <v>47.65</v>
      </c>
      <c r="K17" s="28">
        <f t="shared" si="1"/>
        <v>80.24000000000001</v>
      </c>
      <c r="L17" s="7">
        <v>450</v>
      </c>
    </row>
    <row r="18" spans="1:12" ht="15.75" thickBot="1">
      <c r="A18" s="29" t="s">
        <v>14</v>
      </c>
      <c r="B18" s="30" t="str">
        <f>IF(ISTEXT(C18),"N/A",C18/C$13)</f>
        <v>N/A</v>
      </c>
      <c r="C18" s="31">
        <f t="shared" si="0"/>
      </c>
      <c r="D18" s="31">
        <f t="shared" si="0"/>
      </c>
      <c r="E18" s="31">
        <f t="shared" si="0"/>
      </c>
      <c r="F18" s="31">
        <f t="shared" si="0"/>
      </c>
      <c r="G18" s="31">
        <f t="shared" si="0"/>
      </c>
      <c r="H18" s="31">
        <f t="shared" si="0"/>
      </c>
      <c r="I18" s="32">
        <f t="shared" si="1"/>
      </c>
      <c r="J18" s="32">
        <f t="shared" si="1"/>
      </c>
      <c r="K18" s="33">
        <f t="shared" si="1"/>
      </c>
      <c r="L18" s="7">
        <v>800</v>
      </c>
    </row>
    <row r="19" ht="15">
      <c r="B19" s="35"/>
    </row>
    <row r="25" ht="15">
      <c r="E25" s="34" t="s">
        <v>15</v>
      </c>
    </row>
  </sheetData>
  <sheetProtection password="DAAF" sheet="1"/>
  <mergeCells count="5">
    <mergeCell ref="A1:K1"/>
    <mergeCell ref="C11:H11"/>
    <mergeCell ref="I11:K11"/>
    <mergeCell ref="C14:H14"/>
    <mergeCell ref="I14:K14"/>
  </mergeCells>
  <conditionalFormatting sqref="B15:B18">
    <cfRule type="cellIs" priority="1" dxfId="1" operator="lessThan" stopIfTrue="1">
      <formula>0.1</formula>
    </cfRule>
  </conditionalFormatting>
  <conditionalFormatting sqref="C15:K18">
    <cfRule type="cellIs" priority="2" dxfId="0" operator="greaterThan" stopIfTrue="1">
      <formula>$B$7</formula>
    </cfRule>
  </conditionalFormatting>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jpitcher</dc:creator>
  <cp:keywords/>
  <dc:description/>
  <cp:lastModifiedBy>Thor Johnson</cp:lastModifiedBy>
  <dcterms:created xsi:type="dcterms:W3CDTF">2013-05-04T14:50:53Z</dcterms:created>
  <dcterms:modified xsi:type="dcterms:W3CDTF">2016-01-19T22:00:52Z</dcterms:modified>
  <cp:category/>
  <cp:version/>
  <cp:contentType/>
  <cp:contentStatus/>
</cp:coreProperties>
</file>